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hsd.ds.contra-costa.org\homedirs\homedirs-3\mclark\My Documents\03 Memos\P300\"/>
    </mc:Choice>
  </mc:AlternateContent>
  <bookViews>
    <workbookView xWindow="0" yWindow="0" windowWidth="17040" windowHeight="11760"/>
  </bookViews>
  <sheets>
    <sheet name="Assist #60561" sheetId="24" r:id="rId1"/>
    <sheet name="Salary Data" sheetId="23" r:id="rId2"/>
  </sheets>
  <calcPr calcId="162913"/>
</workbook>
</file>

<file path=xl/calcChain.xml><?xml version="1.0" encoding="utf-8"?>
<calcChain xmlns="http://schemas.openxmlformats.org/spreadsheetml/2006/main">
  <c r="F15" i="24" l="1"/>
  <c r="C15" i="24"/>
  <c r="F26" i="24"/>
  <c r="C26" i="24"/>
  <c r="H24" i="24"/>
  <c r="H21" i="24"/>
  <c r="H19" i="24"/>
  <c r="C35" i="24"/>
  <c r="C36" i="24" s="1"/>
  <c r="C37" i="24" s="1"/>
  <c r="C38" i="24" s="1"/>
  <c r="C39" i="24" s="1"/>
  <c r="C40" i="24" s="1"/>
  <c r="C41" i="24" s="1"/>
  <c r="C42" i="24" s="1"/>
  <c r="C43" i="24" s="1"/>
  <c r="C34" i="24"/>
  <c r="F12" i="24"/>
  <c r="F37" i="24"/>
  <c r="F36" i="24"/>
  <c r="F35" i="24"/>
  <c r="F34" i="24"/>
  <c r="C12" i="24"/>
  <c r="B25" i="23"/>
  <c r="C19" i="23"/>
  <c r="B19" i="23"/>
  <c r="H26" i="24" l="1"/>
  <c r="F52" i="24"/>
  <c r="C52" i="24"/>
  <c r="C13" i="24"/>
  <c r="F5" i="24"/>
  <c r="F4" i="24"/>
  <c r="F3" i="24"/>
  <c r="F13" i="24" l="1"/>
  <c r="C14" i="24"/>
  <c r="F14" i="24"/>
  <c r="F17" i="24" l="1"/>
  <c r="C17" i="24"/>
  <c r="F19" i="24" l="1"/>
  <c r="F21" i="24"/>
  <c r="F24" i="24"/>
  <c r="C19" i="24"/>
  <c r="C21" i="24"/>
  <c r="C24" i="24"/>
</calcChain>
</file>

<file path=xl/sharedStrings.xml><?xml version="1.0" encoding="utf-8"?>
<sst xmlns="http://schemas.openxmlformats.org/spreadsheetml/2006/main" count="106" uniqueCount="66">
  <si>
    <t>Date:</t>
  </si>
  <si>
    <t>County</t>
  </si>
  <si>
    <t>Annualization Factor</t>
  </si>
  <si>
    <t xml:space="preserve">Cost </t>
  </si>
  <si>
    <t>Benefit Percentage</t>
  </si>
  <si>
    <t>Increase</t>
  </si>
  <si>
    <t>Pension Percentage</t>
  </si>
  <si>
    <t>(Decrease)</t>
  </si>
  <si>
    <t>Classification</t>
  </si>
  <si>
    <t>Benefit Amount</t>
  </si>
  <si>
    <t>Salary + Benefit</t>
  </si>
  <si>
    <t>Annualized Sal+ Ben Cost</t>
  </si>
  <si>
    <t>Current Yr. Effective Mo's</t>
  </si>
  <si>
    <t>Current Yr. Cost</t>
  </si>
  <si>
    <t>Federal Percentage</t>
  </si>
  <si>
    <t>Federal Cost</t>
  </si>
  <si>
    <t>State Percentage</t>
  </si>
  <si>
    <t>State Cost</t>
  </si>
  <si>
    <t>County Percentage</t>
  </si>
  <si>
    <t>County Cost</t>
  </si>
  <si>
    <t>Annual Pension Cost</t>
  </si>
  <si>
    <t>Fiscal Analyst:</t>
  </si>
  <si>
    <t>Effective Mo's</t>
  </si>
  <si>
    <t>Upcoming Yr. Cost</t>
  </si>
  <si>
    <t>Budget Unit/Bureau No: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</si>
  <si>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</si>
  <si>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</si>
  <si>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</si>
  <si>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</si>
  <si>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</si>
  <si>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</si>
  <si>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</si>
  <si>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</si>
  <si>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</si>
  <si>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</si>
  <si>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Step 11</t>
  </si>
  <si>
    <t>Federal</t>
  </si>
  <si>
    <t>State</t>
  </si>
  <si>
    <r>
      <t>Budgeted</t>
    </r>
    <r>
      <rPr>
        <sz val="10"/>
        <color indexed="12"/>
        <rFont val="Arial"/>
        <family val="2"/>
      </rPr>
      <t xml:space="preserve"> Monthly Salary</t>
    </r>
  </si>
  <si>
    <t>State 91/92 Realign</t>
  </si>
  <si>
    <t>State 2011 Realign</t>
  </si>
  <si>
    <t>Fed/Health</t>
  </si>
  <si>
    <t>Other Funding 100%</t>
  </si>
  <si>
    <t xml:space="preserve"> </t>
  </si>
  <si>
    <t xml:space="preserve">Old Position Number: </t>
  </si>
  <si>
    <t>Tracy Story</t>
  </si>
  <si>
    <t>*Org is not changing</t>
  </si>
  <si>
    <t>Currently filled by:  VACANT</t>
  </si>
  <si>
    <r>
      <t>Budgeted</t>
    </r>
    <r>
      <rPr>
        <sz val="10"/>
        <color indexed="12"/>
        <rFont val="Arial"/>
        <family val="2"/>
      </rPr>
      <t xml:space="preserve"> Monthly Salary (Step 3)</t>
    </r>
  </si>
  <si>
    <t>From Admin Clerical spread:</t>
  </si>
  <si>
    <t>Prior translator time studied to Q - SS/CW/OPW/CC</t>
  </si>
  <si>
    <t xml:space="preserve">Federal </t>
  </si>
  <si>
    <t xml:space="preserve">State </t>
  </si>
  <si>
    <t>91 Realign</t>
  </si>
  <si>
    <t>2011 Realign</t>
  </si>
  <si>
    <t>Health</t>
  </si>
  <si>
    <t>Combined Funding Ratios</t>
  </si>
  <si>
    <t>From Language File:</t>
  </si>
  <si>
    <t>State/Realign</t>
  </si>
  <si>
    <t>OLD POSITION (Old Organization No. 5450)</t>
  </si>
  <si>
    <t>TRANSFERRED POSITIONS (New Organization No. 5450)</t>
  </si>
  <si>
    <t>Translator</t>
  </si>
  <si>
    <t>Clerk - Senior Level</t>
  </si>
  <si>
    <t xml:space="preserve">ASSIST Request - #60561 </t>
  </si>
  <si>
    <t>*note: assist was approved in August but P300 not requested until 10/29/21</t>
  </si>
  <si>
    <t>Explanation: This trade position will be funded with 39% Federal, 46% Sate, and 15% County funds. The net increase for this trade is an annual increase in net county cost of $3,896.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</si>
</sst>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  <numFmt numFmtId="165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rgb="FFFF0000"/>
      <name val="Arial"/>
      <family val="2"/>
    </font>
    <font>
      <sz val="10"/>
      <color theme="0" tint="-0.149998474074526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4" fontId="0" fillId="0" borderId="0" xfId="1" applyFont="1"/>
    <xf numFmtId="44" fontId="1" fillId="0" borderId="0" xfId="1" applyFill="1"/>
    <xf numFmtId="10" fontId="1" fillId="3" borderId="0" xfId="2" applyNumberFormat="1" applyFill="1"/>
    <xf numFmtId="9" fontId="0" fillId="0" borderId="0" xfId="2" applyFont="1"/>
    <xf numFmtId="9" fontId="1" fillId="0" borderId="0" xfId="2" applyFont="1"/>
    <xf numFmtId="9" fontId="0" fillId="0" borderId="1" xfId="2" applyFont="1" applyBorder="1"/>
    <xf numFmtId="0" fontId="2" fillId="0" borderId="0" xfId="3" quotePrefix="1" applyFont="1" applyAlignment="1">
      <alignment horizontal="left"/>
    </xf>
    <xf numFmtId="0" fontId="1" fillId="0" borderId="0" xfId="3"/>
    <xf numFmtId="0" fontId="2" fillId="0" borderId="0" xfId="3" applyFont="1"/>
    <xf numFmtId="0" fontId="3" fillId="2" borderId="0" xfId="3" applyFont="1" applyFill="1"/>
    <xf numFmtId="0" fontId="1" fillId="3" borderId="0" xfId="3" applyFill="1"/>
    <xf numFmtId="0" fontId="2" fillId="4" borderId="0" xfId="3" applyFont="1" applyFill="1" applyAlignment="1">
      <alignment horizontal="right"/>
    </xf>
    <xf numFmtId="43" fontId="7" fillId="0" borderId="0" xfId="4" applyFont="1"/>
    <xf numFmtId="0" fontId="4" fillId="0" borderId="0" xfId="3" applyFont="1"/>
    <xf numFmtId="0" fontId="5" fillId="0" borderId="0" xfId="3" applyFont="1"/>
    <xf numFmtId="0" fontId="6" fillId="0" borderId="0" xfId="3" quotePrefix="1" applyFont="1" applyAlignment="1">
      <alignment horizontal="left"/>
    </xf>
    <xf numFmtId="42" fontId="7" fillId="0" borderId="0" xfId="3" applyNumberFormat="1" applyFont="1"/>
    <xf numFmtId="0" fontId="7" fillId="0" borderId="0" xfId="3" applyFont="1"/>
    <xf numFmtId="42" fontId="1" fillId="0" borderId="0" xfId="3" applyNumberFormat="1"/>
    <xf numFmtId="10" fontId="7" fillId="0" borderId="0" xfId="3" applyNumberFormat="1" applyFont="1"/>
    <xf numFmtId="44" fontId="1" fillId="0" borderId="0" xfId="3" applyNumberFormat="1"/>
    <xf numFmtId="0" fontId="1" fillId="0" borderId="0" xfId="3" applyFont="1" applyAlignment="1">
      <alignment horizontal="center"/>
    </xf>
    <xf numFmtId="164" fontId="1" fillId="0" borderId="0" xfId="3" applyNumberFormat="1"/>
    <xf numFmtId="0" fontId="1" fillId="0" borderId="0" xfId="3" applyAlignment="1">
      <alignment horizontal="right"/>
    </xf>
    <xf numFmtId="0" fontId="1" fillId="0" borderId="0" xfId="3" applyFont="1" applyAlignment="1">
      <alignment horizontal="right"/>
    </xf>
    <xf numFmtId="0" fontId="1" fillId="0" borderId="0" xfId="3" applyFill="1" applyAlignment="1">
      <alignment horizontal="right"/>
    </xf>
    <xf numFmtId="0" fontId="1" fillId="0" borderId="0" xfId="3" applyFill="1"/>
    <xf numFmtId="0" fontId="1" fillId="0" borderId="0" xfId="3" quotePrefix="1" applyFont="1" applyAlignment="1">
      <alignment horizontal="right"/>
    </xf>
    <xf numFmtId="0" fontId="1" fillId="0" borderId="0" xfId="3" quotePrefix="1" applyFont="1" applyAlignment="1">
      <alignment horizontal="left"/>
    </xf>
    <xf numFmtId="0" fontId="1" fillId="0" borderId="0" xfId="3" applyFont="1" applyAlignment="1">
      <alignment wrapText="1"/>
    </xf>
    <xf numFmtId="9" fontId="1" fillId="0" borderId="0" xfId="2"/>
    <xf numFmtId="9" fontId="1" fillId="0" borderId="1" xfId="2" applyBorder="1"/>
    <xf numFmtId="42" fontId="1" fillId="0" borderId="0" xfId="3" applyNumberFormat="1" applyFont="1"/>
    <xf numFmtId="0" fontId="9" fillId="0" borderId="0" xfId="3" applyFont="1" applyAlignment="1">
      <alignment horizontal="center"/>
    </xf>
    <xf numFmtId="0" fontId="9" fillId="0" borderId="0" xfId="3" applyFont="1"/>
    <xf numFmtId="44" fontId="9" fillId="0" borderId="0" xfId="1" applyFont="1" applyAlignment="1">
      <alignment horizontal="center"/>
    </xf>
    <xf numFmtId="44" fontId="9" fillId="0" borderId="0" xfId="1" applyFont="1"/>
    <xf numFmtId="44" fontId="9" fillId="0" borderId="0" xfId="3" applyNumberFormat="1" applyFont="1"/>
    <xf numFmtId="165" fontId="9" fillId="0" borderId="0" xfId="3" applyNumberFormat="1" applyFont="1"/>
    <xf numFmtId="10" fontId="7" fillId="0" borderId="0" xfId="2" applyNumberFormat="1" applyFont="1"/>
    <xf numFmtId="15" fontId="1" fillId="3" borderId="0" xfId="3" applyNumberFormat="1" applyFill="1" applyAlignment="1">
      <alignment horizontal="right"/>
    </xf>
    <xf numFmtId="0" fontId="5" fillId="0" borderId="0" xfId="3" applyFont="1" applyAlignment="1">
      <alignment horizontal="right"/>
    </xf>
    <xf numFmtId="42" fontId="1" fillId="0" borderId="0" xfId="3" applyNumberFormat="1" applyFont="1" applyFill="1"/>
    <xf numFmtId="0" fontId="1" fillId="0" borderId="0" xfId="3" applyAlignment="1">
      <alignment horizontal="left"/>
    </xf>
    <xf numFmtId="42" fontId="1" fillId="0" borderId="0" xfId="3" applyNumberFormat="1" applyFill="1"/>
    <xf numFmtId="44" fontId="1" fillId="0" borderId="0" xfId="1" applyFill="1" applyAlignment="1">
      <alignment horizontal="right"/>
    </xf>
    <xf numFmtId="0" fontId="8" fillId="0" borderId="0" xfId="3" applyFont="1"/>
    <xf numFmtId="9" fontId="0" fillId="0" borderId="0" xfId="0" applyNumberFormat="1"/>
    <xf numFmtId="9" fontId="0" fillId="0" borderId="2" xfId="0" applyNumberFormat="1" applyBorder="1"/>
    <xf numFmtId="165" fontId="7" fillId="0" borderId="0" xfId="3" applyNumberFormat="1" applyFont="1"/>
    <xf numFmtId="0" fontId="1" fillId="4" borderId="0" xfId="3" applyFill="1" applyAlignment="1">
      <alignment horizontal="left" vertical="top" wrapText="1"/>
    </xf>
  </cellXfs>
  <cellStyles count="5">
    <cellStyle name="Comma 2" xfId="4"/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12</xdr:col>
      <xdr:colOff>276226</xdr:colOff>
      <xdr:row>2</xdr:row>
      <xdr:rowOff>142837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61925"/>
          <a:ext cx="7905750" cy="3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12</xdr:col>
      <xdr:colOff>257175</xdr:colOff>
      <xdr:row>5</xdr:row>
      <xdr:rowOff>104742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47700"/>
          <a:ext cx="7886700" cy="2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53"/>
  <sheetViews>
    <sheetView tabSelected="1" zoomScale="90" zoomScaleNormal="90" workbookViewId="0">
      <selection activeCell="A30" sqref="A30:H31"/>
    </sheetView>
  </sheetViews>
  <sheetFormatPr defaultColWidth="9.140625" defaultRowHeight="12.75" x14ac:dyDescent="0.2"/>
  <cols>
    <col min="1" max="1" width="23.28515625" style="8" bestFit="1" customWidth="1"/>
    <col min="2" max="2" width="9" style="8" bestFit="1" customWidth="1"/>
    <col min="3" max="3" width="27.140625" style="8" customWidth="1"/>
    <col min="4" max="4" width="6.85546875" style="8" customWidth="1"/>
    <col min="5" max="5" width="40.7109375" style="8" bestFit="1" customWidth="1"/>
    <col min="6" max="6" width="25" style="8" bestFit="1" customWidth="1"/>
    <col min="7" max="7" width="2.140625" style="8" customWidth="1"/>
    <col min="8" max="8" width="12.85546875" style="8" bestFit="1" customWidth="1"/>
    <col min="9" max="9" width="9.140625" style="8"/>
    <col min="10" max="10" width="25.28515625" style="8" customWidth="1"/>
    <col min="11" max="12" width="11.140625" style="8" bestFit="1" customWidth="1"/>
    <col min="13" max="16384" width="9.140625" style="8"/>
  </cols>
  <sheetData>
    <row r="1" spans="1:9" x14ac:dyDescent="0.2">
      <c r="A1" s="7" t="s">
        <v>63</v>
      </c>
      <c r="C1" s="9" t="s">
        <v>64</v>
      </c>
      <c r="D1" s="10"/>
      <c r="G1" s="10"/>
    </row>
    <row r="2" spans="1:9" x14ac:dyDescent="0.2">
      <c r="A2" s="11" t="s">
        <v>0</v>
      </c>
      <c r="B2" s="11"/>
      <c r="C2" s="41">
        <v>44502</v>
      </c>
      <c r="D2" s="10"/>
      <c r="E2" s="11"/>
      <c r="F2" s="11"/>
      <c r="G2" s="10"/>
      <c r="H2" s="11" t="s">
        <v>1</v>
      </c>
    </row>
    <row r="3" spans="1:9" x14ac:dyDescent="0.2">
      <c r="A3" s="11" t="s">
        <v>2</v>
      </c>
      <c r="B3" s="11"/>
      <c r="C3" s="11">
        <v>12</v>
      </c>
      <c r="D3" s="10"/>
      <c r="E3" s="11" t="s">
        <v>2</v>
      </c>
      <c r="F3" s="11">
        <f>C3</f>
        <v>12</v>
      </c>
      <c r="G3" s="10"/>
      <c r="H3" s="11" t="s">
        <v>3</v>
      </c>
    </row>
    <row r="4" spans="1:9" x14ac:dyDescent="0.2">
      <c r="A4" s="11" t="s">
        <v>4</v>
      </c>
      <c r="B4" s="11"/>
      <c r="C4" s="3">
        <v>0.60070000000000001</v>
      </c>
      <c r="D4" s="10"/>
      <c r="E4" s="11" t="s">
        <v>4</v>
      </c>
      <c r="F4" s="3">
        <f>C4</f>
        <v>0.60070000000000001</v>
      </c>
      <c r="G4" s="10"/>
      <c r="H4" s="11" t="s">
        <v>5</v>
      </c>
    </row>
    <row r="5" spans="1:9" x14ac:dyDescent="0.2">
      <c r="A5" s="11" t="s">
        <v>6</v>
      </c>
      <c r="B5" s="11"/>
      <c r="C5" s="3">
        <v>0.29480000000000001</v>
      </c>
      <c r="D5" s="10"/>
      <c r="E5" s="11" t="s">
        <v>6</v>
      </c>
      <c r="F5" s="3">
        <f>C5</f>
        <v>0.29480000000000001</v>
      </c>
      <c r="G5" s="10"/>
      <c r="H5" s="11" t="s">
        <v>7</v>
      </c>
    </row>
    <row r="6" spans="1:9" x14ac:dyDescent="0.2">
      <c r="D6" s="10"/>
      <c r="G6" s="10"/>
    </row>
    <row r="7" spans="1:9" x14ac:dyDescent="0.2">
      <c r="A7" s="12" t="s">
        <v>24</v>
      </c>
      <c r="B7" s="12">
        <v>504</v>
      </c>
      <c r="C7" s="12"/>
      <c r="D7" s="10"/>
      <c r="G7" s="10"/>
    </row>
    <row r="8" spans="1:9" x14ac:dyDescent="0.2">
      <c r="D8" s="10"/>
      <c r="F8" s="44" t="s">
        <v>47</v>
      </c>
      <c r="G8" s="10"/>
    </row>
    <row r="9" spans="1:9" x14ac:dyDescent="0.2">
      <c r="A9" s="9" t="s">
        <v>60</v>
      </c>
      <c r="C9" s="13"/>
      <c r="D9" s="10"/>
      <c r="E9" s="14" t="s">
        <v>59</v>
      </c>
      <c r="F9" s="13"/>
      <c r="G9" s="10"/>
    </row>
    <row r="10" spans="1:9" x14ac:dyDescent="0.2">
      <c r="A10" s="47" t="s">
        <v>46</v>
      </c>
      <c r="C10" s="8" t="s">
        <v>43</v>
      </c>
      <c r="D10" s="10"/>
      <c r="E10" s="15" t="s">
        <v>44</v>
      </c>
      <c r="F10" s="42">
        <v>10189</v>
      </c>
      <c r="G10" s="10"/>
    </row>
    <row r="11" spans="1:9" x14ac:dyDescent="0.2">
      <c r="A11" s="8" t="s">
        <v>8</v>
      </c>
      <c r="C11" s="30" t="s">
        <v>62</v>
      </c>
      <c r="D11" s="10"/>
      <c r="E11" s="8" t="s">
        <v>8</v>
      </c>
      <c r="F11" s="30" t="s">
        <v>61</v>
      </c>
      <c r="G11" s="10"/>
    </row>
    <row r="12" spans="1:9" x14ac:dyDescent="0.2">
      <c r="A12" s="16" t="s">
        <v>38</v>
      </c>
      <c r="C12" s="17">
        <f>C35</f>
        <v>4143.7462500000001</v>
      </c>
      <c r="D12" s="10"/>
      <c r="E12" s="16" t="s">
        <v>48</v>
      </c>
      <c r="F12" s="17">
        <f>F35</f>
        <v>3455.7090750000002</v>
      </c>
      <c r="G12" s="10"/>
    </row>
    <row r="13" spans="1:9" x14ac:dyDescent="0.2">
      <c r="A13" s="8" t="s">
        <v>9</v>
      </c>
      <c r="C13" s="19">
        <f>SUM(C12*C4)</f>
        <v>2489.1483723750002</v>
      </c>
      <c r="D13" s="10"/>
      <c r="E13" s="8" t="s">
        <v>9</v>
      </c>
      <c r="F13" s="19">
        <f>SUM(F12*F4)</f>
        <v>2075.8444413525003</v>
      </c>
      <c r="G13" s="10"/>
    </row>
    <row r="14" spans="1:9" x14ac:dyDescent="0.2">
      <c r="A14" s="18" t="s">
        <v>10</v>
      </c>
      <c r="C14" s="17">
        <f>+C12+C13</f>
        <v>6632.8946223750008</v>
      </c>
      <c r="D14" s="10"/>
      <c r="E14" s="18" t="s">
        <v>10</v>
      </c>
      <c r="F14" s="17">
        <f>+F12+F13</f>
        <v>5531.5535163525001</v>
      </c>
      <c r="G14" s="10"/>
    </row>
    <row r="15" spans="1:9" x14ac:dyDescent="0.2">
      <c r="A15" s="18" t="s">
        <v>11</v>
      </c>
      <c r="C15" s="17">
        <f>+C14*C16</f>
        <v>39797.367734250001</v>
      </c>
      <c r="D15" s="10"/>
      <c r="E15" s="18" t="s">
        <v>11</v>
      </c>
      <c r="F15" s="50">
        <f>+F14*F16</f>
        <v>33189.321098115004</v>
      </c>
      <c r="G15" s="10"/>
      <c r="I15" s="19"/>
    </row>
    <row r="16" spans="1:9" x14ac:dyDescent="0.2">
      <c r="A16" s="8" t="s">
        <v>22</v>
      </c>
      <c r="C16" s="8">
        <v>6</v>
      </c>
      <c r="D16" s="10"/>
      <c r="E16" s="8" t="s">
        <v>12</v>
      </c>
      <c r="F16" s="8">
        <v>6</v>
      </c>
      <c r="G16" s="10"/>
    </row>
    <row r="17" spans="1:12" x14ac:dyDescent="0.2">
      <c r="A17" s="18" t="s">
        <v>23</v>
      </c>
      <c r="C17" s="17">
        <f>C14*C16</f>
        <v>39797.367734250001</v>
      </c>
      <c r="D17" s="10"/>
      <c r="E17" s="18" t="s">
        <v>13</v>
      </c>
      <c r="F17" s="17">
        <f>F14*F16</f>
        <v>33189.321098115004</v>
      </c>
      <c r="G17" s="10"/>
      <c r="I17" s="19"/>
    </row>
    <row r="18" spans="1:12" x14ac:dyDescent="0.2">
      <c r="A18" s="18" t="s">
        <v>14</v>
      </c>
      <c r="C18" s="20">
        <v>0.39</v>
      </c>
      <c r="D18" s="10"/>
      <c r="E18" s="18" t="s">
        <v>14</v>
      </c>
      <c r="F18" s="20">
        <v>0.39</v>
      </c>
      <c r="G18" s="10"/>
    </row>
    <row r="19" spans="1:12" x14ac:dyDescent="0.2">
      <c r="A19" s="8" t="s">
        <v>15</v>
      </c>
      <c r="C19" s="19">
        <f>($C$17*C18)</f>
        <v>15520.973416357501</v>
      </c>
      <c r="D19" s="10"/>
      <c r="E19" s="8" t="s">
        <v>15</v>
      </c>
      <c r="F19" s="19">
        <f>SUM(F17*F18)</f>
        <v>12943.835228264852</v>
      </c>
      <c r="G19" s="10"/>
      <c r="H19" s="45">
        <f>C19-F19</f>
        <v>2577.1381880926492</v>
      </c>
    </row>
    <row r="20" spans="1:12" x14ac:dyDescent="0.2">
      <c r="A20" s="18" t="s">
        <v>16</v>
      </c>
      <c r="C20" s="20">
        <v>0.46</v>
      </c>
      <c r="D20" s="10"/>
      <c r="E20" s="18" t="s">
        <v>16</v>
      </c>
      <c r="F20" s="20">
        <v>0.46</v>
      </c>
      <c r="G20" s="10"/>
      <c r="H20" s="27"/>
    </row>
    <row r="21" spans="1:12" x14ac:dyDescent="0.2">
      <c r="A21" s="8" t="s">
        <v>17</v>
      </c>
      <c r="C21" s="19">
        <f>($C$17*C20)</f>
        <v>18306.789157755</v>
      </c>
      <c r="D21" s="10"/>
      <c r="E21" s="8" t="s">
        <v>17</v>
      </c>
      <c r="F21" s="19">
        <f>SUM(F17*F20)</f>
        <v>15267.087705132903</v>
      </c>
      <c r="G21" s="10"/>
      <c r="H21" s="45">
        <f>C21-F21</f>
        <v>3039.7014526220973</v>
      </c>
    </row>
    <row r="22" spans="1:12" x14ac:dyDescent="0.2">
      <c r="A22" s="18" t="s">
        <v>42</v>
      </c>
      <c r="C22" s="19">
        <v>0</v>
      </c>
      <c r="D22" s="10"/>
      <c r="E22" s="18" t="s">
        <v>42</v>
      </c>
      <c r="F22" s="19" t="s">
        <v>43</v>
      </c>
      <c r="G22" s="10"/>
      <c r="H22" s="45" t="s">
        <v>43</v>
      </c>
    </row>
    <row r="23" spans="1:12" x14ac:dyDescent="0.2">
      <c r="A23" s="8" t="s">
        <v>18</v>
      </c>
      <c r="C23" s="20">
        <v>0.15</v>
      </c>
      <c r="D23" s="10"/>
      <c r="E23" s="8" t="s">
        <v>18</v>
      </c>
      <c r="F23" s="40">
        <v>0.15</v>
      </c>
      <c r="G23" s="10"/>
      <c r="H23" s="27"/>
      <c r="J23" s="19"/>
    </row>
    <row r="24" spans="1:12" x14ac:dyDescent="0.2">
      <c r="A24" s="18" t="s">
        <v>19</v>
      </c>
      <c r="C24" s="33">
        <f>($C$17*C23)</f>
        <v>5969.6051601375002</v>
      </c>
      <c r="D24" s="10"/>
      <c r="E24" s="18" t="s">
        <v>19</v>
      </c>
      <c r="F24" s="43">
        <f>SUM(F17*F23)</f>
        <v>4978.3981647172504</v>
      </c>
      <c r="G24" s="10"/>
      <c r="H24" s="45">
        <f>C24-F24</f>
        <v>991.20699542024977</v>
      </c>
    </row>
    <row r="25" spans="1:12" x14ac:dyDescent="0.2">
      <c r="D25" s="10"/>
      <c r="E25" s="18"/>
      <c r="G25" s="10"/>
      <c r="H25" s="27"/>
    </row>
    <row r="26" spans="1:12" x14ac:dyDescent="0.2">
      <c r="A26" s="18" t="s">
        <v>20</v>
      </c>
      <c r="C26" s="17">
        <f>SUM(C15*C5)</f>
        <v>11732.2640080569</v>
      </c>
      <c r="D26" s="10"/>
      <c r="E26" s="18" t="s">
        <v>20</v>
      </c>
      <c r="F26" s="17">
        <f>ROUND(SUM(F15*F5),0)</f>
        <v>9784</v>
      </c>
      <c r="G26" s="10"/>
      <c r="H26" s="45">
        <f>C26-F26</f>
        <v>1948.2640080568999</v>
      </c>
    </row>
    <row r="27" spans="1:12" x14ac:dyDescent="0.2">
      <c r="C27" s="21"/>
    </row>
    <row r="28" spans="1:12" x14ac:dyDescent="0.2">
      <c r="A28" s="18" t="s">
        <v>21</v>
      </c>
      <c r="C28" s="22" t="s">
        <v>45</v>
      </c>
      <c r="E28" s="23"/>
    </row>
    <row r="30" spans="1:12" x14ac:dyDescent="0.2">
      <c r="A30" s="51" t="s">
        <v>65</v>
      </c>
      <c r="B30" s="51"/>
      <c r="C30" s="51"/>
      <c r="D30" s="51"/>
      <c r="E30" s="51"/>
      <c r="F30" s="51"/>
      <c r="G30" s="51"/>
      <c r="H30" s="51"/>
    </row>
    <row r="31" spans="1:12" ht="32.25" customHeight="1" x14ac:dyDescent="0.2">
      <c r="A31" s="51"/>
      <c r="B31" s="51"/>
      <c r="C31" s="51"/>
      <c r="D31" s="51"/>
      <c r="E31" s="51"/>
      <c r="F31" s="51"/>
      <c r="G31" s="51"/>
      <c r="H31" s="51"/>
    </row>
    <row r="32" spans="1:12" x14ac:dyDescent="0.2">
      <c r="A32" s="29"/>
      <c r="E32" s="29"/>
      <c r="J32" s="34"/>
      <c r="K32" s="35"/>
      <c r="L32" s="36"/>
    </row>
    <row r="33" spans="1:12" x14ac:dyDescent="0.2">
      <c r="B33" s="46" t="s">
        <v>25</v>
      </c>
      <c r="C33" s="2">
        <v>3758.5</v>
      </c>
      <c r="E33" s="24" t="s">
        <v>25</v>
      </c>
      <c r="F33" s="2">
        <v>3134.43</v>
      </c>
      <c r="J33" s="37"/>
      <c r="K33" s="35"/>
      <c r="L33" s="37"/>
    </row>
    <row r="34" spans="1:12" x14ac:dyDescent="0.2">
      <c r="B34" s="46" t="s">
        <v>26</v>
      </c>
      <c r="C34" s="2">
        <f>C33*1.05</f>
        <v>3946.4250000000002</v>
      </c>
      <c r="E34" s="26" t="s">
        <v>26</v>
      </c>
      <c r="F34" s="2">
        <f>F33*1.05</f>
        <v>3291.1514999999999</v>
      </c>
      <c r="J34" s="37"/>
      <c r="K34" s="38"/>
      <c r="L34" s="37"/>
    </row>
    <row r="35" spans="1:12" x14ac:dyDescent="0.2">
      <c r="B35" s="46" t="s">
        <v>27</v>
      </c>
      <c r="C35" s="2">
        <f t="shared" ref="C35:C43" si="0">C34*1.05</f>
        <v>4143.7462500000001</v>
      </c>
      <c r="D35" s="27"/>
      <c r="E35" s="26" t="s">
        <v>27</v>
      </c>
      <c r="F35" s="2">
        <f>F34*1.05</f>
        <v>3455.7090750000002</v>
      </c>
      <c r="J35" s="35"/>
      <c r="K35" s="35"/>
      <c r="L35" s="35"/>
    </row>
    <row r="36" spans="1:12" x14ac:dyDescent="0.2">
      <c r="B36" s="46" t="s">
        <v>28</v>
      </c>
      <c r="C36" s="2">
        <f t="shared" si="0"/>
        <v>4350.9335625000003</v>
      </c>
      <c r="E36" s="24" t="s">
        <v>28</v>
      </c>
      <c r="F36" s="2">
        <f>F35*1.05</f>
        <v>3628.4945287500004</v>
      </c>
      <c r="J36" s="37"/>
      <c r="K36" s="35"/>
      <c r="L36" s="39"/>
    </row>
    <row r="37" spans="1:12" x14ac:dyDescent="0.2">
      <c r="B37" s="46" t="s">
        <v>29</v>
      </c>
      <c r="C37" s="2">
        <f t="shared" si="0"/>
        <v>4568.480240625001</v>
      </c>
      <c r="E37" s="26" t="s">
        <v>29</v>
      </c>
      <c r="F37" s="2">
        <f>F36*1.05</f>
        <v>3809.9192551875008</v>
      </c>
      <c r="J37" s="37"/>
      <c r="K37" s="35"/>
      <c r="L37" s="37"/>
    </row>
    <row r="38" spans="1:12" x14ac:dyDescent="0.2">
      <c r="B38" s="46" t="s">
        <v>30</v>
      </c>
      <c r="C38" s="2">
        <f t="shared" si="0"/>
        <v>4796.9042526562516</v>
      </c>
      <c r="E38" s="26" t="s">
        <v>30</v>
      </c>
      <c r="F38" s="2"/>
    </row>
    <row r="39" spans="1:12" x14ac:dyDescent="0.2">
      <c r="B39" s="46" t="s">
        <v>31</v>
      </c>
      <c r="C39" s="2">
        <f t="shared" si="0"/>
        <v>5036.7494652890646</v>
      </c>
      <c r="E39" s="26" t="s">
        <v>31</v>
      </c>
      <c r="F39" s="2"/>
    </row>
    <row r="40" spans="1:12" hidden="1" x14ac:dyDescent="0.2">
      <c r="B40" s="46" t="s">
        <v>32</v>
      </c>
      <c r="C40" s="2">
        <f t="shared" si="0"/>
        <v>5288.5869385535179</v>
      </c>
      <c r="E40" s="26" t="s">
        <v>32</v>
      </c>
      <c r="F40" s="2"/>
    </row>
    <row r="41" spans="1:12" hidden="1" x14ac:dyDescent="0.2">
      <c r="B41" s="46" t="s">
        <v>33</v>
      </c>
      <c r="C41" s="2">
        <f t="shared" si="0"/>
        <v>5553.0162854811942</v>
      </c>
      <c r="E41" s="26" t="s">
        <v>33</v>
      </c>
      <c r="F41" s="2"/>
    </row>
    <row r="42" spans="1:12" hidden="1" x14ac:dyDescent="0.2">
      <c r="B42" s="46" t="s">
        <v>34</v>
      </c>
      <c r="C42" s="2">
        <f t="shared" si="0"/>
        <v>5830.6670997552546</v>
      </c>
      <c r="E42" s="26" t="s">
        <v>34</v>
      </c>
      <c r="F42" s="2"/>
    </row>
    <row r="43" spans="1:12" hidden="1" x14ac:dyDescent="0.2">
      <c r="B43" s="46" t="s">
        <v>35</v>
      </c>
      <c r="C43" s="2">
        <f t="shared" si="0"/>
        <v>6122.2004547430179</v>
      </c>
      <c r="E43" s="26" t="s">
        <v>35</v>
      </c>
      <c r="F43" s="2"/>
    </row>
    <row r="45" spans="1:12" x14ac:dyDescent="0.2">
      <c r="A45" s="29"/>
      <c r="B45" s="1"/>
      <c r="C45" s="31"/>
      <c r="E45" s="25"/>
      <c r="F45" s="31"/>
    </row>
    <row r="46" spans="1:12" x14ac:dyDescent="0.2">
      <c r="A46" s="24" t="s">
        <v>36</v>
      </c>
      <c r="C46" s="31">
        <v>0.39</v>
      </c>
      <c r="E46" s="24" t="s">
        <v>36</v>
      </c>
      <c r="F46" s="31">
        <v>0.39</v>
      </c>
    </row>
    <row r="47" spans="1:12" x14ac:dyDescent="0.2">
      <c r="A47" s="25" t="s">
        <v>37</v>
      </c>
      <c r="B47" s="4"/>
      <c r="C47" s="31">
        <v>0.46</v>
      </c>
      <c r="E47" s="25" t="s">
        <v>37</v>
      </c>
      <c r="F47" s="31">
        <v>0.46</v>
      </c>
    </row>
    <row r="48" spans="1:12" x14ac:dyDescent="0.2">
      <c r="A48" s="25" t="s">
        <v>40</v>
      </c>
      <c r="B48" s="5"/>
      <c r="C48" s="31"/>
      <c r="E48" s="25" t="s">
        <v>40</v>
      </c>
      <c r="F48" s="31"/>
    </row>
    <row r="49" spans="1:6" x14ac:dyDescent="0.2">
      <c r="A49" s="25" t="s">
        <v>39</v>
      </c>
      <c r="B49" s="5"/>
      <c r="C49" s="31"/>
      <c r="E49" s="25" t="s">
        <v>39</v>
      </c>
      <c r="F49" s="31" t="s">
        <v>43</v>
      </c>
    </row>
    <row r="50" spans="1:6" x14ac:dyDescent="0.2">
      <c r="A50" s="25" t="s">
        <v>41</v>
      </c>
      <c r="B50" s="5"/>
      <c r="C50" s="31"/>
      <c r="E50" s="25" t="s">
        <v>41</v>
      </c>
      <c r="F50" s="31" t="s">
        <v>43</v>
      </c>
    </row>
    <row r="51" spans="1:6" ht="13.5" thickBot="1" x14ac:dyDescent="0.25">
      <c r="A51" s="28" t="s">
        <v>1</v>
      </c>
      <c r="B51" s="6"/>
      <c r="C51" s="32">
        <v>0.15</v>
      </c>
      <c r="E51" s="28" t="s">
        <v>1</v>
      </c>
      <c r="F51" s="32">
        <v>0.15</v>
      </c>
    </row>
    <row r="52" spans="1:6" ht="13.5" thickTop="1" x14ac:dyDescent="0.2">
      <c r="B52" s="4"/>
      <c r="C52" s="4">
        <f>SUM(C45:C51)</f>
        <v>1</v>
      </c>
      <c r="F52" s="4">
        <f>SUM(F45:F51)</f>
        <v>1</v>
      </c>
    </row>
    <row r="53" spans="1:6" x14ac:dyDescent="0.2">
      <c r="A53" s="29"/>
    </row>
  </sheetData>
  <mergeCells count="1">
    <mergeCell ref="A30:H31"/>
  </mergeCells>
  <pageMargins left="0.75" right="0.75" top="1" bottom="1" header="0.5" footer="0.5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C25"/>
  <sheetViews>
    <sheetView workbookViewId="0">
      <selection activeCell="B26" sqref="B26"/>
    </sheetView>
  </sheetViews>
  <sheetFormatPr defaultRowHeight="12.75" x14ac:dyDescent="0.2"/>
  <cols>
    <col min="1" max="1" width="13.85546875" customWidth="1"/>
  </cols>
  <sheetData>
    <row r="9" spans="1:3" x14ac:dyDescent="0.2">
      <c r="A9" t="s">
        <v>50</v>
      </c>
    </row>
    <row r="11" spans="1:3" x14ac:dyDescent="0.2">
      <c r="A11" t="s">
        <v>49</v>
      </c>
    </row>
    <row r="12" spans="1:3" x14ac:dyDescent="0.2">
      <c r="C12" t="s">
        <v>56</v>
      </c>
    </row>
    <row r="13" spans="1:3" x14ac:dyDescent="0.2">
      <c r="A13" t="s">
        <v>51</v>
      </c>
      <c r="B13" s="48">
        <v>0.23</v>
      </c>
      <c r="C13" s="48">
        <v>0.4</v>
      </c>
    </row>
    <row r="14" spans="1:3" x14ac:dyDescent="0.2">
      <c r="A14" t="s">
        <v>52</v>
      </c>
      <c r="B14" s="48">
        <v>0.2</v>
      </c>
      <c r="C14" s="48">
        <v>0.45</v>
      </c>
    </row>
    <row r="15" spans="1:3" x14ac:dyDescent="0.2">
      <c r="A15" t="s">
        <v>53</v>
      </c>
      <c r="B15" s="48">
        <v>0.13</v>
      </c>
    </row>
    <row r="16" spans="1:3" x14ac:dyDescent="0.2">
      <c r="A16" t="s">
        <v>54</v>
      </c>
      <c r="B16" s="48">
        <v>0.12</v>
      </c>
    </row>
    <row r="17" spans="1:3" x14ac:dyDescent="0.2">
      <c r="A17" t="s">
        <v>55</v>
      </c>
      <c r="B17" s="48">
        <v>0.15</v>
      </c>
    </row>
    <row r="18" spans="1:3" x14ac:dyDescent="0.2">
      <c r="A18" t="s">
        <v>1</v>
      </c>
      <c r="B18" s="49">
        <v>0.15</v>
      </c>
      <c r="C18" s="49">
        <v>0.15</v>
      </c>
    </row>
    <row r="19" spans="1:3" x14ac:dyDescent="0.2">
      <c r="B19" s="48">
        <f>SUM(B13:B18)</f>
        <v>0.98000000000000009</v>
      </c>
      <c r="C19" s="48">
        <f>SUM(C13:C18)</f>
        <v>1</v>
      </c>
    </row>
    <row r="21" spans="1:3" x14ac:dyDescent="0.2">
      <c r="A21" t="s">
        <v>57</v>
      </c>
    </row>
    <row r="22" spans="1:3" x14ac:dyDescent="0.2">
      <c r="A22" t="s">
        <v>51</v>
      </c>
      <c r="B22" s="48">
        <v>0.39</v>
      </c>
    </row>
    <row r="23" spans="1:3" x14ac:dyDescent="0.2">
      <c r="A23" t="s">
        <v>58</v>
      </c>
      <c r="B23" s="48">
        <v>0.46</v>
      </c>
    </row>
    <row r="24" spans="1:3" x14ac:dyDescent="0.2">
      <c r="A24" t="s">
        <v>1</v>
      </c>
      <c r="B24" s="49">
        <v>0.15</v>
      </c>
    </row>
    <row r="25" spans="1:3" x14ac:dyDescent="0.2">
      <c r="B25" s="48">
        <f>SUM(B22:B24)</f>
        <v>1</v>
      </c>
    </row>
  </sheetData>
  <pageMargins left="0.2" right="0.25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Assist #60561</vt:lpstr>
      <vt:lpstr>Salary Data</vt:lpstr>
    </vt:vector>
  </TitlesOfParts>
  <Company>Contra Costa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Dunn</dc:creator>
  <cp:lastModifiedBy>Marcie Clark</cp:lastModifiedBy>
  <cp:lastPrinted>2021-11-02T17:50:26Z</cp:lastPrinted>
  <dcterms:created xsi:type="dcterms:W3CDTF">2012-04-10T23:01:53Z</dcterms:created>
  <dcterms:modified xsi:type="dcterms:W3CDTF">2021-11-24T18:04:35Z</dcterms:modified>
</cp:coreProperties>
</file>